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<sst xmlns="http://schemas.openxmlformats.org/spreadsheetml/2006/main" count="97" uniqueCount="90">
  <si>
    <t>Business conditions</t>
  </si>
  <si>
    <r>
      <t xml:space="preserve">Weekly Net </t>
    </r>
    <r>
      <rPr>
        <b/>
        <sz val="11"/>
        <color indexed="9"/>
        <rFont val="Helvetica Neue"/>
        <family val="0"/>
      </rPr>
      <t>Acme</t>
    </r>
  </si>
  <si>
    <t>Weekly payout</t>
  </si>
  <si>
    <t>standard allotment</t>
  </si>
  <si>
    <t>Number of Workers</t>
  </si>
  <si>
    <t>variable</t>
  </si>
  <si>
    <t>Production</t>
  </si>
  <si>
    <t>2500kcal/day</t>
  </si>
  <si>
    <t>Average nuts:worker</t>
  </si>
  <si>
    <t>Factory owner</t>
  </si>
  <si>
    <t>energy per kg =</t>
  </si>
  <si>
    <t>picks per week</t>
  </si>
  <si>
    <t xml:space="preserve">minus tax at </t>
  </si>
  <si>
    <t xml:space="preserve">takes </t>
  </si>
  <si>
    <t>buys gold with</t>
  </si>
  <si>
    <t>6560 kCal</t>
  </si>
  <si>
    <t>%</t>
  </si>
  <si>
    <t xml:space="preserve"> percent leaving</t>
  </si>
  <si>
    <t>percent of his</t>
  </si>
  <si>
    <t>Nuts handled/week</t>
  </si>
  <si>
    <t>take, leaving</t>
  </si>
  <si>
    <t>Minus 5% packing</t>
  </si>
  <si>
    <t>Factory pays</t>
  </si>
  <si>
    <t>Average packing</t>
  </si>
  <si>
    <t>each worker</t>
  </si>
  <si>
    <t>available to</t>
  </si>
  <si>
    <t>expense/week</t>
  </si>
  <si>
    <t>reinvest or</t>
  </si>
  <si>
    <t>kg/day</t>
  </si>
  <si>
    <t>constant</t>
  </si>
  <si>
    <t>5% of # of nuts</t>
  </si>
  <si>
    <t>Minus Capital resv</t>
  </si>
  <si>
    <t>nuts per week</t>
  </si>
  <si>
    <t>consume on</t>
  </si>
  <si>
    <t>owing them</t>
  </si>
  <si>
    <t>optional things.</t>
  </si>
  <si>
    <t>Reserve for capital</t>
  </si>
  <si>
    <t>1 kg = 16 nuts</t>
  </si>
  <si>
    <t>expenses/week</t>
  </si>
  <si>
    <t>Minus Forest fee</t>
  </si>
  <si>
    <t>balance remaining</t>
  </si>
  <si>
    <t>Note that if</t>
  </si>
  <si>
    <t>1% of # of nuts</t>
  </si>
  <si>
    <t>for clinic, day care</t>
  </si>
  <si>
    <t>(ok)</t>
  </si>
  <si>
    <t>owner takes</t>
  </si>
  <si>
    <t>or other benefits</t>
  </si>
  <si>
    <t>less, workers</t>
  </si>
  <si>
    <t>Forest maintenance</t>
  </si>
  <si>
    <t>Minus mgt. exp.</t>
  </si>
  <si>
    <t>have more to</t>
  </si>
  <si>
    <t>nuts/day</t>
  </si>
  <si>
    <t>fee/week</t>
  </si>
  <si>
    <t>spend on</t>
  </si>
  <si>
    <t>0.1% of # of nuts</t>
  </si>
  <si>
    <t>essentials.</t>
  </si>
  <si>
    <t xml:space="preserve">Worker attrition </t>
  </si>
  <si>
    <t>Mgr’s expenses:</t>
  </si>
  <si>
    <t>percentage per year</t>
  </si>
  <si>
    <t>postage, advt. etc.</t>
  </si>
  <si>
    <t>Normal day’s work</t>
  </si>
  <si>
    <t>0.2% of # of nuts</t>
  </si>
  <si>
    <t>per (weekly-55) paid</t>
  </si>
  <si>
    <t>should yield average</t>
  </si>
  <si>
    <t>of 8 nuts.</t>
  </si>
  <si>
    <t>Subsistence pay/week</t>
  </si>
  <si>
    <t>Subsistence wages</t>
  </si>
  <si>
    <t>ATTRITION</t>
  </si>
  <si>
    <t>for all workers Σ =</t>
  </si>
  <si>
    <t>Normal week’s work</t>
  </si>
  <si>
    <t>(Subsistence wage</t>
  </si>
  <si>
    <t>Note that the</t>
  </si>
  <si>
    <t>is 50/week, so</t>
  </si>
  <si>
    <t>owner can</t>
  </si>
  <si>
    <t>50 nuts (subsistence level)</t>
  </si>
  <si>
    <t>profit margin</t>
  </si>
  <si>
    <t>some workers</t>
  </si>
  <si>
    <t>afford to pay</t>
  </si>
  <si>
    <t>die or quit if</t>
  </si>
  <si>
    <t>workers a weekly</t>
  </si>
  <si>
    <t>Acme Nut Co. can</t>
  </si>
  <si>
    <t>receive</t>
  </si>
  <si>
    <t>salary of</t>
  </si>
  <si>
    <t>produce workers*100</t>
  </si>
  <si>
    <t xml:space="preserve"> &lt; 55/week.)</t>
  </si>
  <si>
    <t>or more per day</t>
  </si>
  <si>
    <t>nuts/week.</t>
  </si>
  <si>
    <t>Nuts wild-picked by</t>
  </si>
  <si>
    <t>factory workers from</t>
  </si>
  <si>
    <t>forest preserve.</t>
  </si>
</sst>
</file>

<file path=xl/styles.xml><?xml version="1.0" encoding="utf-8"?>
<styleSheet xmlns="http://schemas.openxmlformats.org/spreadsheetml/2006/main">
  <fonts count="12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1"/>
      <color indexed="9"/>
      <name val="Helvetica Neue"/>
      <family val="0"/>
    </font>
    <font>
      <b/>
      <sz val="10"/>
      <color indexed="14"/>
      <name val="Helvetica Neue"/>
      <family val="0"/>
    </font>
    <font>
      <sz val="10"/>
      <color indexed="15"/>
      <name val="Helvetica Neue"/>
      <family val="0"/>
    </font>
    <font>
      <b/>
      <sz val="12"/>
      <color indexed="8"/>
      <name val="Helvetica"/>
      <family val="0"/>
    </font>
    <font>
      <sz val="10"/>
      <color indexed="14"/>
      <name val="Helvetica Neue"/>
      <family val="0"/>
    </font>
    <font>
      <sz val="11"/>
      <color indexed="9"/>
      <name val="Helvetica Neue"/>
      <family val="0"/>
    </font>
    <font>
      <sz val="12"/>
      <color indexed="9"/>
      <name val="Arial Bold"/>
      <family val="0"/>
    </font>
    <font>
      <b/>
      <sz val="12"/>
      <color indexed="9"/>
      <name val="Helvetica Neue"/>
      <family val="0"/>
    </font>
    <font>
      <sz val="12"/>
      <color indexed="8"/>
      <name val="Helvetica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vertical="top"/>
    </xf>
    <xf numFmtId="0" fontId="1" fillId="4" borderId="1" xfId="0" applyNumberFormat="1" applyFont="1" applyFill="1" applyBorder="1" applyAlignment="1">
      <alignment vertical="top"/>
    </xf>
    <xf numFmtId="0" fontId="1" fillId="3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vertical="top"/>
    </xf>
    <xf numFmtId="0" fontId="1" fillId="3" borderId="1" xfId="0" applyNumberFormat="1" applyFont="1" applyFill="1" applyBorder="1" applyAlignment="1">
      <alignment horizontal="right" vertical="top"/>
    </xf>
    <xf numFmtId="0" fontId="5" fillId="3" borderId="1" xfId="0" applyNumberFormat="1" applyFont="1" applyFill="1" applyBorder="1" applyAlignment="1">
      <alignment horizontal="right" vertical="top"/>
    </xf>
    <xf numFmtId="0" fontId="6" fillId="3" borderId="1" xfId="0" applyNumberFormat="1" applyFont="1" applyFill="1" applyBorder="1" applyAlignment="1">
      <alignment horizontal="left" vertical="top"/>
    </xf>
    <xf numFmtId="0" fontId="7" fillId="3" borderId="1" xfId="0" applyNumberFormat="1" applyFont="1" applyFill="1" applyBorder="1" applyAlignment="1">
      <alignment horizontal="center" vertical="top"/>
    </xf>
    <xf numFmtId="0" fontId="8" fillId="3" borderId="1" xfId="0" applyNumberFormat="1" applyFont="1" applyFill="1" applyBorder="1" applyAlignment="1">
      <alignment vertical="top"/>
    </xf>
    <xf numFmtId="0" fontId="2" fillId="3" borderId="1" xfId="0" applyNumberFormat="1" applyFont="1" applyFill="1" applyBorder="1" applyAlignment="1">
      <alignment vertical="top"/>
    </xf>
    <xf numFmtId="0" fontId="9" fillId="3" borderId="1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horizontal="right" vertical="top"/>
    </xf>
    <xf numFmtId="0" fontId="1" fillId="5" borderId="1" xfId="0" applyNumberFormat="1" applyFont="1" applyFill="1" applyBorder="1" applyAlignment="1">
      <alignment vertical="top"/>
    </xf>
    <xf numFmtId="0" fontId="2" fillId="3" borderId="1" xfId="0" applyNumberFormat="1" applyFont="1" applyFill="1" applyBorder="1" applyAlignment="1">
      <alignment horizontal="center" vertical="top"/>
    </xf>
    <xf numFmtId="0" fontId="10" fillId="3" borderId="1" xfId="0" applyNumberFormat="1" applyFont="1" applyFill="1" applyBorder="1" applyAlignment="1">
      <alignment vertical="top"/>
    </xf>
    <xf numFmtId="0" fontId="10" fillId="3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left" vertical="top"/>
    </xf>
    <xf numFmtId="0" fontId="11" fillId="3" borderId="1" xfId="0" applyNumberFormat="1" applyFont="1" applyFill="1" applyBorder="1" applyAlignment="1">
      <alignment horizontal="left" vertical="top"/>
    </xf>
    <xf numFmtId="0" fontId="11" fillId="3" borderId="1" xfId="0" applyNumberFormat="1" applyFont="1" applyFill="1" applyBorder="1" applyAlignment="1">
      <alignment horizontal="center" vertical="top"/>
    </xf>
    <xf numFmtId="0" fontId="2" fillId="4" borderId="1" xfId="0" applyNumberFormat="1" applyFont="1" applyFill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horizontal="right" vertical="top"/>
    </xf>
    <xf numFmtId="0" fontId="1" fillId="4" borderId="1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800000"/>
      <rgbColor rgb="00FF2712"/>
      <rgbColor rgb="00FF0000"/>
      <rgbColor rgb="00FFFF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0.296875" style="1" customWidth="1"/>
    <col min="2" max="2" width="15.09765625" style="1" customWidth="1"/>
    <col min="3" max="3" width="11.59765625" style="1" customWidth="1"/>
    <col min="4" max="4" width="3" style="1" customWidth="1"/>
    <col min="5" max="5" width="13.09765625" style="1" customWidth="1"/>
    <col min="6" max="6" width="1.59765625" style="1" customWidth="1"/>
    <col min="7" max="7" width="2.5" style="1" customWidth="1"/>
    <col min="8" max="8" width="14.3984375" style="1" customWidth="1"/>
    <col min="9" max="9" width="1.796875" style="1" customWidth="1"/>
    <col min="10" max="10" width="10.296875" style="1" customWidth="1"/>
    <col min="11" max="11" width="1.796875" style="1" customWidth="1"/>
    <col min="12" max="12" width="10.296875" style="1" customWidth="1"/>
    <col min="13" max="13" width="2.796875" style="1" customWidth="1"/>
    <col min="14" max="14" width="17.19921875" style="1" customWidth="1"/>
    <col min="15" max="256" width="10.296875" style="1" customWidth="1"/>
  </cols>
  <sheetData>
    <row r="1" spans="1:14" ht="15">
      <c r="A1" s="2"/>
      <c r="B1" s="2" t="s">
        <v>0</v>
      </c>
      <c r="C1" s="2"/>
      <c r="D1" s="2"/>
      <c r="E1" s="3" t="s">
        <v>1</v>
      </c>
      <c r="F1" s="2"/>
      <c r="G1" s="2"/>
      <c r="H1" s="2" t="s">
        <v>2</v>
      </c>
      <c r="I1" s="2"/>
      <c r="J1" s="2"/>
      <c r="K1" s="2"/>
      <c r="L1" s="2"/>
      <c r="M1" s="2"/>
      <c r="N1" s="2"/>
    </row>
    <row r="2" spans="1:14" ht="14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7" t="s">
        <v>3</v>
      </c>
    </row>
    <row r="3" spans="1:14" ht="14.25">
      <c r="A3" s="4"/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7"/>
    </row>
    <row r="4" spans="1:14" ht="14.25">
      <c r="A4" s="8" t="s">
        <v>5</v>
      </c>
      <c r="B4" s="9">
        <v>100</v>
      </c>
      <c r="C4" s="5">
        <f>B4</f>
        <v>100</v>
      </c>
      <c r="D4" s="5"/>
      <c r="E4" s="10" t="s">
        <v>6</v>
      </c>
      <c r="F4" s="5"/>
      <c r="G4" s="5"/>
      <c r="H4" s="7"/>
      <c r="I4" s="5"/>
      <c r="J4" s="5"/>
      <c r="K4" s="5"/>
      <c r="L4" s="5"/>
      <c r="M4" s="6"/>
      <c r="N4" s="7" t="s">
        <v>7</v>
      </c>
    </row>
    <row r="5" spans="1:14" ht="14.25">
      <c r="A5" s="4"/>
      <c r="B5" s="5"/>
      <c r="C5" s="5"/>
      <c r="D5" s="5"/>
      <c r="E5" s="10">
        <f>C10-C14-C18-C22-C26</f>
        <v>14055</v>
      </c>
      <c r="F5" s="5"/>
      <c r="G5" s="5"/>
      <c r="H5" s="7"/>
      <c r="I5" s="5"/>
      <c r="J5" s="5"/>
      <c r="K5" s="5"/>
      <c r="L5" s="5"/>
      <c r="M5" s="6"/>
      <c r="N5" s="7"/>
    </row>
    <row r="6" spans="1:14" ht="14.25">
      <c r="A6" s="4"/>
      <c r="B6" s="5" t="s">
        <v>8</v>
      </c>
      <c r="C6" s="5"/>
      <c r="D6" s="5"/>
      <c r="E6" s="10"/>
      <c r="F6" s="5"/>
      <c r="G6" s="5"/>
      <c r="H6" s="7" t="s">
        <v>9</v>
      </c>
      <c r="I6" s="5"/>
      <c r="J6" s="5"/>
      <c r="K6" s="5"/>
      <c r="L6" s="5" t="s">
        <v>9</v>
      </c>
      <c r="M6" s="6"/>
      <c r="N6" s="7" t="s">
        <v>10</v>
      </c>
    </row>
    <row r="7" spans="1:14" ht="14.25">
      <c r="A7" s="4"/>
      <c r="B7" s="5" t="s">
        <v>11</v>
      </c>
      <c r="C7" s="5"/>
      <c r="D7" s="5"/>
      <c r="E7" s="10" t="s">
        <v>12</v>
      </c>
      <c r="F7" s="5"/>
      <c r="G7" s="5"/>
      <c r="H7" s="7" t="s">
        <v>13</v>
      </c>
      <c r="I7" s="5"/>
      <c r="J7" s="5">
        <f>E21*H8/100</f>
        <v>2509.0466667749997</v>
      </c>
      <c r="K7" s="5"/>
      <c r="L7" s="5" t="s">
        <v>14</v>
      </c>
      <c r="M7" s="6"/>
      <c r="N7" s="7" t="s">
        <v>15</v>
      </c>
    </row>
    <row r="8" spans="1:14" ht="14.25">
      <c r="A8" s="8" t="s">
        <v>5</v>
      </c>
      <c r="B8" s="9">
        <v>150</v>
      </c>
      <c r="C8" s="5">
        <f>B8</f>
        <v>150</v>
      </c>
      <c r="D8" s="5"/>
      <c r="E8" s="11">
        <v>20</v>
      </c>
      <c r="F8" s="9" t="s">
        <v>16</v>
      </c>
      <c r="G8" s="5"/>
      <c r="H8" s="11">
        <v>25</v>
      </c>
      <c r="I8" s="9" t="s">
        <v>16</v>
      </c>
      <c r="J8" s="5"/>
      <c r="K8" s="5"/>
      <c r="L8" s="9">
        <v>50</v>
      </c>
      <c r="M8" s="6"/>
      <c r="N8" s="7"/>
    </row>
    <row r="9" spans="1:14" ht="14.25">
      <c r="A9" s="4"/>
      <c r="B9" s="5"/>
      <c r="C9" s="5"/>
      <c r="D9" s="5"/>
      <c r="E9" s="10">
        <f>E5-(E5*E8/100)</f>
        <v>11244</v>
      </c>
      <c r="F9" s="5"/>
      <c r="G9" s="5"/>
      <c r="H9" s="7" t="s">
        <v>17</v>
      </c>
      <c r="I9" s="5"/>
      <c r="J9" s="5">
        <f>E21-(H8*E21/100)</f>
        <v>7527.140000324999</v>
      </c>
      <c r="K9" s="5"/>
      <c r="L9" s="5" t="s">
        <v>18</v>
      </c>
      <c r="M9" s="6"/>
      <c r="N9" s="7"/>
    </row>
    <row r="10" spans="1:14" ht="14.25">
      <c r="A10" s="4"/>
      <c r="B10" s="5" t="s">
        <v>19</v>
      </c>
      <c r="C10" s="5">
        <f>$C$4*$C$8</f>
        <v>15000</v>
      </c>
      <c r="D10" s="5"/>
      <c r="E10" s="10"/>
      <c r="F10" s="5"/>
      <c r="G10" s="5"/>
      <c r="H10" s="7"/>
      <c r="I10" s="5"/>
      <c r="J10" s="5"/>
      <c r="K10" s="5"/>
      <c r="L10" s="5" t="s">
        <v>20</v>
      </c>
      <c r="M10" s="6"/>
      <c r="N10" s="7"/>
    </row>
    <row r="11" spans="1:14" ht="14.25">
      <c r="A11" s="4"/>
      <c r="B11" s="5"/>
      <c r="C11" s="5"/>
      <c r="D11" s="5"/>
      <c r="E11" s="10" t="s">
        <v>21</v>
      </c>
      <c r="F11" s="5"/>
      <c r="G11" s="5"/>
      <c r="H11" s="7" t="s">
        <v>22</v>
      </c>
      <c r="I11" s="5"/>
      <c r="J11" s="5"/>
      <c r="K11" s="5"/>
      <c r="L11" s="5">
        <f>J7-(J7*L8/100)</f>
        <v>1254.5233333874999</v>
      </c>
      <c r="M11" s="6"/>
      <c r="N11" s="7"/>
    </row>
    <row r="12" spans="1:14" ht="14.25">
      <c r="A12" s="4"/>
      <c r="B12" s="5" t="s">
        <v>23</v>
      </c>
      <c r="C12" s="5"/>
      <c r="D12" s="5"/>
      <c r="E12" s="10">
        <f>E9-(0.05*E9)</f>
        <v>10681.8</v>
      </c>
      <c r="F12" s="5"/>
      <c r="G12" s="5"/>
      <c r="H12" s="7" t="s">
        <v>24</v>
      </c>
      <c r="I12" s="5"/>
      <c r="J12" s="5"/>
      <c r="K12" s="5"/>
      <c r="L12" s="5" t="s">
        <v>25</v>
      </c>
      <c r="M12" s="6"/>
      <c r="N12" s="7">
        <f>2500/6560</f>
        <v>0.38109756097560976</v>
      </c>
    </row>
    <row r="13" spans="1:14" ht="14.25">
      <c r="A13" s="4"/>
      <c r="B13" s="5" t="s">
        <v>26</v>
      </c>
      <c r="C13" s="5"/>
      <c r="D13" s="5"/>
      <c r="E13" s="10"/>
      <c r="F13" s="5"/>
      <c r="G13" s="5"/>
      <c r="H13" s="11">
        <v>54</v>
      </c>
      <c r="I13" s="9"/>
      <c r="J13" s="5"/>
      <c r="K13" s="5"/>
      <c r="L13" s="5" t="s">
        <v>27</v>
      </c>
      <c r="M13" s="6"/>
      <c r="N13" s="7" t="s">
        <v>28</v>
      </c>
    </row>
    <row r="14" spans="1:14" ht="15.75">
      <c r="A14" s="4" t="s">
        <v>29</v>
      </c>
      <c r="B14" s="12" t="s">
        <v>30</v>
      </c>
      <c r="C14" s="5">
        <f>0.05*$C$10</f>
        <v>750</v>
      </c>
      <c r="D14" s="5"/>
      <c r="E14" s="10" t="s">
        <v>31</v>
      </c>
      <c r="F14" s="5"/>
      <c r="G14" s="5"/>
      <c r="H14" s="7" t="s">
        <v>32</v>
      </c>
      <c r="I14" s="5"/>
      <c r="J14" s="5"/>
      <c r="K14" s="5"/>
      <c r="L14" s="5" t="s">
        <v>33</v>
      </c>
      <c r="M14" s="6"/>
      <c r="N14" s="7"/>
    </row>
    <row r="15" spans="1:14" ht="14.25">
      <c r="A15" s="4"/>
      <c r="B15" s="5"/>
      <c r="C15" s="5"/>
      <c r="D15" s="5"/>
      <c r="E15" s="10">
        <f>E12-(0.05*E12)</f>
        <v>10147.71</v>
      </c>
      <c r="F15" s="5"/>
      <c r="G15" s="5"/>
      <c r="H15" s="7" t="s">
        <v>34</v>
      </c>
      <c r="I15" s="5"/>
      <c r="J15" s="5"/>
      <c r="K15" s="5"/>
      <c r="L15" s="5" t="s">
        <v>35</v>
      </c>
      <c r="M15" s="6"/>
      <c r="N15" s="7"/>
    </row>
    <row r="16" spans="1:14" ht="14.25">
      <c r="A16" s="4"/>
      <c r="B16" s="5" t="s">
        <v>36</v>
      </c>
      <c r="C16" s="5"/>
      <c r="D16" s="5"/>
      <c r="E16" s="10"/>
      <c r="F16" s="5"/>
      <c r="G16" s="5"/>
      <c r="H16" s="7">
        <f>H13*C4</f>
        <v>5400</v>
      </c>
      <c r="I16" s="5"/>
      <c r="J16" s="5"/>
      <c r="K16" s="5"/>
      <c r="L16" s="5"/>
      <c r="M16" s="6"/>
      <c r="N16" s="7" t="s">
        <v>37</v>
      </c>
    </row>
    <row r="17" spans="1:14" ht="14.25">
      <c r="A17" s="4"/>
      <c r="B17" s="5" t="s">
        <v>38</v>
      </c>
      <c r="C17" s="5"/>
      <c r="D17" s="5"/>
      <c r="E17" s="10" t="s">
        <v>39</v>
      </c>
      <c r="F17" s="5"/>
      <c r="G17" s="5"/>
      <c r="H17" s="7" t="s">
        <v>40</v>
      </c>
      <c r="I17" s="5"/>
      <c r="J17" s="5">
        <f>J9-H16</f>
        <v>2127.140000324999</v>
      </c>
      <c r="K17" s="5"/>
      <c r="L17" s="5" t="s">
        <v>41</v>
      </c>
      <c r="M17" s="6"/>
      <c r="N17" s="7"/>
    </row>
    <row r="18" spans="1:14" ht="15.75">
      <c r="A18" s="4" t="s">
        <v>29</v>
      </c>
      <c r="B18" s="12" t="s">
        <v>42</v>
      </c>
      <c r="C18" s="5">
        <f>0.01*$C$10</f>
        <v>150</v>
      </c>
      <c r="D18" s="5"/>
      <c r="E18" s="10">
        <f>E15-(0.01*E15)</f>
        <v>10046.232899999999</v>
      </c>
      <c r="F18" s="5"/>
      <c r="G18" s="5"/>
      <c r="H18" s="7" t="s">
        <v>43</v>
      </c>
      <c r="I18" s="5"/>
      <c r="J18" s="13" t="str">
        <f>IF(J17&gt;=0,"(ok)","OVERDRAFT")</f>
        <v>(ok)</v>
      </c>
      <c r="K18" s="5"/>
      <c r="L18" s="5" t="s">
        <v>45</v>
      </c>
      <c r="M18" s="6"/>
      <c r="N18" s="7">
        <f>16*0.38</f>
        <v>6.08</v>
      </c>
    </row>
    <row r="19" spans="1:14" ht="14.25">
      <c r="A19" s="4"/>
      <c r="B19" s="5"/>
      <c r="C19" s="5"/>
      <c r="D19" s="5"/>
      <c r="E19" s="10"/>
      <c r="F19" s="5"/>
      <c r="G19" s="5"/>
      <c r="H19" s="7" t="s">
        <v>46</v>
      </c>
      <c r="I19" s="5"/>
      <c r="J19" s="5"/>
      <c r="K19" s="5"/>
      <c r="L19" s="5" t="s">
        <v>47</v>
      </c>
      <c r="M19" s="6"/>
      <c r="N19" s="7"/>
    </row>
    <row r="20" spans="1:14" ht="14.25">
      <c r="A20" s="4"/>
      <c r="B20" s="5" t="s">
        <v>48</v>
      </c>
      <c r="C20" s="5"/>
      <c r="D20" s="5"/>
      <c r="E20" s="10" t="s">
        <v>49</v>
      </c>
      <c r="F20" s="5"/>
      <c r="G20" s="5"/>
      <c r="H20" s="7"/>
      <c r="I20" s="5"/>
      <c r="J20" s="5"/>
      <c r="K20" s="5"/>
      <c r="L20" s="5" t="s">
        <v>50</v>
      </c>
      <c r="M20" s="6"/>
      <c r="N20" s="7" t="s">
        <v>51</v>
      </c>
    </row>
    <row r="21" spans="1:14" ht="14.25">
      <c r="A21" s="4"/>
      <c r="B21" s="5" t="s">
        <v>52</v>
      </c>
      <c r="C21" s="5"/>
      <c r="D21" s="5"/>
      <c r="E21" s="10">
        <f>E18-(0.001*E18)</f>
        <v>10036.186667099999</v>
      </c>
      <c r="F21" s="5"/>
      <c r="G21" s="5"/>
      <c r="H21" s="7"/>
      <c r="I21" s="5"/>
      <c r="J21" s="5"/>
      <c r="K21" s="5"/>
      <c r="L21" s="5" t="s">
        <v>53</v>
      </c>
      <c r="M21" s="6"/>
      <c r="N21" s="7"/>
    </row>
    <row r="22" spans="1:14" ht="14.25">
      <c r="A22" s="4" t="s">
        <v>29</v>
      </c>
      <c r="B22" s="14" t="s">
        <v>54</v>
      </c>
      <c r="C22" s="5">
        <f>0.001*$C$10</f>
        <v>15</v>
      </c>
      <c r="D22" s="5"/>
      <c r="E22" s="10"/>
      <c r="F22" s="5"/>
      <c r="G22" s="5"/>
      <c r="H22" s="7"/>
      <c r="I22" s="5"/>
      <c r="J22" s="5"/>
      <c r="K22" s="5"/>
      <c r="L22" s="5" t="s">
        <v>55</v>
      </c>
      <c r="M22" s="6"/>
      <c r="N22" s="7"/>
    </row>
    <row r="23" spans="1:14" ht="14.25">
      <c r="A23" s="4"/>
      <c r="B23" s="5"/>
      <c r="C23" s="5"/>
      <c r="D23" s="5"/>
      <c r="E23" s="10"/>
      <c r="F23" s="5"/>
      <c r="G23" s="5"/>
      <c r="H23" s="7" t="s">
        <v>56</v>
      </c>
      <c r="I23" s="5"/>
      <c r="J23" s="5"/>
      <c r="K23" s="5"/>
      <c r="L23" s="5"/>
      <c r="M23" s="6"/>
      <c r="N23" s="7"/>
    </row>
    <row r="24" spans="1:14" ht="14.25">
      <c r="A24" s="4"/>
      <c r="B24" s="5" t="s">
        <v>57</v>
      </c>
      <c r="C24" s="5"/>
      <c r="D24" s="5"/>
      <c r="E24" s="10"/>
      <c r="F24" s="5"/>
      <c r="G24" s="5"/>
      <c r="H24" s="7" t="s">
        <v>58</v>
      </c>
      <c r="I24" s="5"/>
      <c r="J24" s="5"/>
      <c r="K24" s="5"/>
      <c r="L24" s="5"/>
      <c r="M24" s="6"/>
      <c r="N24" s="7"/>
    </row>
    <row r="25" spans="1:14" ht="14.25">
      <c r="A25" s="4"/>
      <c r="B25" s="5" t="s">
        <v>59</v>
      </c>
      <c r="C25" s="5"/>
      <c r="D25" s="5"/>
      <c r="E25" s="10"/>
      <c r="F25" s="5"/>
      <c r="G25" s="5"/>
      <c r="H25" s="11">
        <v>3</v>
      </c>
      <c r="I25" s="9" t="s">
        <v>16</v>
      </c>
      <c r="J25" s="5"/>
      <c r="K25" s="5"/>
      <c r="L25" s="5"/>
      <c r="M25" s="6"/>
      <c r="N25" s="7" t="s">
        <v>60</v>
      </c>
    </row>
    <row r="26" spans="1:14" ht="14.25">
      <c r="A26" s="4" t="s">
        <v>29</v>
      </c>
      <c r="B26" s="15" t="s">
        <v>61</v>
      </c>
      <c r="C26" s="5">
        <f>0.002*$C$10</f>
        <v>30</v>
      </c>
      <c r="D26" s="5"/>
      <c r="E26" s="10"/>
      <c r="F26" s="5"/>
      <c r="G26" s="5"/>
      <c r="H26" s="7" t="s">
        <v>62</v>
      </c>
      <c r="I26" s="5"/>
      <c r="J26" s="5"/>
      <c r="K26" s="5"/>
      <c r="L26" s="5"/>
      <c r="M26" s="6"/>
      <c r="N26" s="7" t="s">
        <v>63</v>
      </c>
    </row>
    <row r="27" spans="1:14" ht="15.75">
      <c r="A27" s="4"/>
      <c r="B27" s="5"/>
      <c r="C27" s="5"/>
      <c r="D27" s="5"/>
      <c r="E27" s="10"/>
      <c r="F27" s="5"/>
      <c r="G27" s="5"/>
      <c r="H27" s="16">
        <f>IF((3/100)*C4*(H13-55)&lt;=0,(3/100)*C4*(H13-55),"")</f>
        <v>-3</v>
      </c>
      <c r="I27" s="15"/>
      <c r="J27" s="5"/>
      <c r="K27" s="5"/>
      <c r="L27" s="5"/>
      <c r="M27" s="6"/>
      <c r="N27" s="7" t="s">
        <v>64</v>
      </c>
    </row>
    <row r="28" spans="1:14" ht="14.25">
      <c r="A28" s="4" t="s">
        <v>29</v>
      </c>
      <c r="B28" s="5" t="s">
        <v>65</v>
      </c>
      <c r="C28" s="5">
        <v>50</v>
      </c>
      <c r="D28" s="5"/>
      <c r="E28" s="17" t="s">
        <v>66</v>
      </c>
      <c r="F28" s="18"/>
      <c r="G28" s="5"/>
      <c r="H28" s="19" t="str">
        <f>IF((3/100)*C4*(H13-55)&lt;=0,"ATTRITION","NO ATTRITION")</f>
        <v>ATTRITION</v>
      </c>
      <c r="I28" s="5"/>
      <c r="J28" s="5"/>
      <c r="K28" s="5"/>
      <c r="L28" s="5"/>
      <c r="M28" s="6"/>
      <c r="N28" s="7"/>
    </row>
    <row r="29" spans="1:14" ht="14.25">
      <c r="A29" s="4"/>
      <c r="B29" s="5"/>
      <c r="C29" s="5"/>
      <c r="D29" s="5"/>
      <c r="E29" s="17" t="s">
        <v>68</v>
      </c>
      <c r="F29" s="18"/>
      <c r="G29" s="5"/>
      <c r="H29" s="7"/>
      <c r="I29" s="20"/>
      <c r="J29" s="5"/>
      <c r="K29" s="5"/>
      <c r="L29" s="5"/>
      <c r="M29" s="6"/>
      <c r="N29" s="7" t="s">
        <v>69</v>
      </c>
    </row>
    <row r="30" spans="1:14" ht="17.25">
      <c r="A30" s="4"/>
      <c r="B30" s="5"/>
      <c r="C30" s="5"/>
      <c r="D30" s="5"/>
      <c r="E30" s="17">
        <f>B4*50</f>
        <v>5000</v>
      </c>
      <c r="F30" s="18"/>
      <c r="G30" s="5"/>
      <c r="H30" s="21" t="s">
        <v>70</v>
      </c>
      <c r="I30" s="20"/>
      <c r="J30" s="5"/>
      <c r="K30" s="5"/>
      <c r="L30" s="22" t="s">
        <v>71</v>
      </c>
      <c r="M30" s="6"/>
      <c r="N30" s="7" t="s">
        <v>63</v>
      </c>
    </row>
    <row r="31" spans="1:14" ht="17.25">
      <c r="A31" s="4"/>
      <c r="B31" s="5"/>
      <c r="C31" s="5"/>
      <c r="D31" s="5"/>
      <c r="E31" s="17"/>
      <c r="F31" s="18"/>
      <c r="G31" s="5"/>
      <c r="H31" s="21" t="s">
        <v>72</v>
      </c>
      <c r="I31" s="20"/>
      <c r="J31" s="5"/>
      <c r="K31" s="5"/>
      <c r="L31" s="22" t="s">
        <v>73</v>
      </c>
      <c r="M31" s="6"/>
      <c r="N31" s="7" t="s">
        <v>74</v>
      </c>
    </row>
    <row r="32" spans="1:14" ht="17.25">
      <c r="A32" s="4"/>
      <c r="B32" s="5"/>
      <c r="C32" s="5"/>
      <c r="D32" s="5"/>
      <c r="E32" s="17" t="s">
        <v>75</v>
      </c>
      <c r="F32" s="18"/>
      <c r="G32" s="5"/>
      <c r="H32" s="21" t="s">
        <v>76</v>
      </c>
      <c r="I32" s="20"/>
      <c r="J32" s="5"/>
      <c r="K32" s="5"/>
      <c r="L32" s="22" t="s">
        <v>77</v>
      </c>
      <c r="M32" s="6"/>
      <c r="N32" s="7"/>
    </row>
    <row r="33" spans="1:14" ht="17.25">
      <c r="A33" s="4"/>
      <c r="B33" s="5"/>
      <c r="C33" s="5"/>
      <c r="D33" s="5"/>
      <c r="E33" s="17">
        <f>E21-E30</f>
        <v>5036.186667099999</v>
      </c>
      <c r="F33" s="18"/>
      <c r="G33" s="5"/>
      <c r="H33" s="21" t="s">
        <v>78</v>
      </c>
      <c r="I33" s="5"/>
      <c r="J33" s="5"/>
      <c r="K33" s="5"/>
      <c r="L33" s="22" t="s">
        <v>79</v>
      </c>
      <c r="M33" s="6"/>
      <c r="N33" s="7" t="s">
        <v>80</v>
      </c>
    </row>
    <row r="34" spans="1:14" ht="17.25">
      <c r="A34" s="4"/>
      <c r="B34" s="5"/>
      <c r="C34" s="5"/>
      <c r="D34" s="5"/>
      <c r="E34" s="10"/>
      <c r="F34" s="5"/>
      <c r="G34" s="5"/>
      <c r="H34" s="21" t="s">
        <v>81</v>
      </c>
      <c r="I34" s="5"/>
      <c r="J34" s="5"/>
      <c r="K34" s="5"/>
      <c r="L34" s="22" t="s">
        <v>82</v>
      </c>
      <c r="M34" s="6"/>
      <c r="N34" s="7" t="s">
        <v>83</v>
      </c>
    </row>
    <row r="35" spans="1:14" ht="17.25">
      <c r="A35" s="4"/>
      <c r="B35" s="5"/>
      <c r="C35" s="5"/>
      <c r="D35" s="5"/>
      <c r="E35" s="10"/>
      <c r="F35" s="5"/>
      <c r="G35" s="5"/>
      <c r="H35" s="21" t="s">
        <v>84</v>
      </c>
      <c r="I35" s="5"/>
      <c r="J35" s="5"/>
      <c r="K35" s="5"/>
      <c r="L35" s="22">
        <f>J9/C4</f>
        <v>75.27140000325</v>
      </c>
      <c r="M35" s="6"/>
      <c r="N35" s="7" t="s">
        <v>85</v>
      </c>
    </row>
    <row r="36" spans="1:14" ht="15.75">
      <c r="A36" s="4"/>
      <c r="B36" s="5"/>
      <c r="C36" s="5"/>
      <c r="D36" s="5"/>
      <c r="E36" s="10"/>
      <c r="F36" s="5"/>
      <c r="G36" s="23"/>
      <c r="H36" s="24"/>
      <c r="I36" s="5"/>
      <c r="J36" s="5"/>
      <c r="K36" s="5"/>
      <c r="L36" s="22" t="s">
        <v>86</v>
      </c>
      <c r="M36" s="6"/>
      <c r="N36" s="7"/>
    </row>
    <row r="37" spans="1:14" ht="14.25">
      <c r="A37" s="4"/>
      <c r="B37" s="5"/>
      <c r="C37" s="5"/>
      <c r="D37" s="5"/>
      <c r="E37" s="10"/>
      <c r="F37" s="5"/>
      <c r="G37" s="5"/>
      <c r="H37" s="7"/>
      <c r="I37" s="5"/>
      <c r="J37" s="5"/>
      <c r="K37" s="5"/>
      <c r="L37" s="5"/>
      <c r="M37" s="6"/>
      <c r="N37" s="7" t="s">
        <v>87</v>
      </c>
    </row>
    <row r="38" spans="1:14" ht="14.25">
      <c r="A38" s="4"/>
      <c r="B38" s="5"/>
      <c r="C38" s="5"/>
      <c r="D38" s="5"/>
      <c r="E38" s="10"/>
      <c r="F38" s="5"/>
      <c r="G38" s="5"/>
      <c r="H38" s="7"/>
      <c r="I38" s="5"/>
      <c r="J38" s="5"/>
      <c r="K38" s="5"/>
      <c r="L38" s="5"/>
      <c r="M38" s="6"/>
      <c r="N38" s="7" t="s">
        <v>88</v>
      </c>
    </row>
    <row r="39" spans="1:14" ht="14.25">
      <c r="A39" s="4"/>
      <c r="B39" s="5"/>
      <c r="C39" s="5"/>
      <c r="D39" s="5"/>
      <c r="E39" s="10"/>
      <c r="F39" s="5"/>
      <c r="G39" s="5"/>
      <c r="H39" s="7"/>
      <c r="I39" s="5"/>
      <c r="J39" s="5"/>
      <c r="K39" s="5"/>
      <c r="L39" s="5"/>
      <c r="M39" s="6"/>
      <c r="N39" s="7" t="s">
        <v>89</v>
      </c>
    </row>
    <row r="40" spans="1:14" ht="14.25">
      <c r="A40" s="25"/>
      <c r="B40" s="6"/>
      <c r="C40" s="6"/>
      <c r="D40" s="6"/>
      <c r="E40" s="26"/>
      <c r="F40" s="6"/>
      <c r="G40" s="6"/>
      <c r="H40" s="27"/>
      <c r="I40" s="6"/>
      <c r="J40" s="6"/>
      <c r="K40" s="6"/>
      <c r="L40" s="6"/>
      <c r="M40" s="6"/>
      <c r="N40" s="27"/>
    </row>
    <row r="41" spans="1:14" ht="14.25">
      <c r="A41" s="4"/>
      <c r="B41" s="5"/>
      <c r="C41" s="5"/>
      <c r="D41" s="5"/>
      <c r="E41" s="10"/>
      <c r="F41" s="5"/>
      <c r="G41" s="5"/>
      <c r="H41" s="7"/>
      <c r="I41" s="5"/>
      <c r="J41" s="5"/>
      <c r="K41" s="5"/>
      <c r="L41" s="5"/>
      <c r="M41" s="5"/>
      <c r="N41" s="7"/>
    </row>
    <row r="42" spans="1:14" ht="14.25">
      <c r="A42" s="4"/>
      <c r="B42" s="5"/>
      <c r="C42" s="5"/>
      <c r="D42" s="5"/>
      <c r="E42" s="10"/>
      <c r="F42" s="5"/>
      <c r="G42" s="5"/>
      <c r="H42" s="7"/>
      <c r="I42" s="5"/>
      <c r="J42" s="5"/>
      <c r="K42" s="5"/>
      <c r="L42" s="5"/>
      <c r="M42" s="5"/>
      <c r="N42" s="7"/>
    </row>
    <row r="43" spans="1:14" ht="14.25">
      <c r="A43" s="4"/>
      <c r="B43" s="5"/>
      <c r="C43" s="5"/>
      <c r="D43" s="5"/>
      <c r="E43" s="10"/>
      <c r="F43" s="5"/>
      <c r="G43" s="5"/>
      <c r="H43" s="7"/>
      <c r="I43" s="5"/>
      <c r="J43" s="5"/>
      <c r="K43" s="5"/>
      <c r="L43" s="5"/>
      <c r="M43" s="5"/>
      <c r="N43" s="7"/>
    </row>
    <row r="44" spans="1:14" ht="14.25">
      <c r="A44" s="4"/>
      <c r="B44" s="5"/>
      <c r="C44" s="5"/>
      <c r="D44" s="5"/>
      <c r="E44" s="10"/>
      <c r="F44" s="5"/>
      <c r="G44" s="5"/>
      <c r="H44" s="7"/>
      <c r="I44" s="5"/>
      <c r="J44" s="5"/>
      <c r="K44" s="5"/>
      <c r="L44" s="5"/>
      <c r="M44" s="5"/>
      <c r="N44" s="7"/>
    </row>
    <row r="45" spans="1:14" ht="14.25">
      <c r="A45" s="4"/>
      <c r="B45" s="5"/>
      <c r="C45" s="5"/>
      <c r="D45" s="5"/>
      <c r="E45" s="10"/>
      <c r="F45" s="5"/>
      <c r="G45" s="5"/>
      <c r="H45" s="7"/>
      <c r="I45" s="5"/>
      <c r="J45" s="5"/>
      <c r="K45" s="5"/>
      <c r="L45" s="5"/>
      <c r="M45" s="5"/>
      <c r="N45" s="7"/>
    </row>
    <row r="46" spans="1:14" ht="14.25">
      <c r="A46" s="4"/>
      <c r="B46" s="5"/>
      <c r="C46" s="5"/>
      <c r="D46" s="5"/>
      <c r="E46" s="10"/>
      <c r="F46" s="5"/>
      <c r="G46" s="5"/>
      <c r="H46" s="7"/>
      <c r="I46" s="5"/>
      <c r="J46" s="5"/>
      <c r="K46" s="5"/>
      <c r="L46" s="5"/>
      <c r="M46" s="5"/>
      <c r="N46" s="7"/>
    </row>
    <row r="47" spans="1:14" ht="14.25">
      <c r="A47" s="4"/>
      <c r="B47" s="5"/>
      <c r="C47" s="5"/>
      <c r="D47" s="5"/>
      <c r="E47" s="10"/>
      <c r="F47" s="5"/>
      <c r="G47" s="5"/>
      <c r="H47" s="7"/>
      <c r="I47" s="5"/>
      <c r="J47" s="5"/>
      <c r="K47" s="5"/>
      <c r="L47" s="5"/>
      <c r="M47" s="5"/>
      <c r="N47" s="7"/>
    </row>
    <row r="48" spans="1:14" ht="14.25">
      <c r="A48" s="4"/>
      <c r="B48" s="5"/>
      <c r="C48" s="5"/>
      <c r="D48" s="5"/>
      <c r="E48" s="10"/>
      <c r="F48" s="5"/>
      <c r="G48" s="5"/>
      <c r="H48" s="7"/>
      <c r="I48" s="5"/>
      <c r="J48" s="5"/>
      <c r="K48" s="5"/>
      <c r="L48" s="5"/>
      <c r="M48" s="5"/>
      <c r="N48" s="7"/>
    </row>
    <row r="49" spans="1:14" ht="14.25">
      <c r="A49" s="4"/>
      <c r="B49" s="5"/>
      <c r="C49" s="5"/>
      <c r="D49" s="5"/>
      <c r="E49" s="10"/>
      <c r="F49" s="5"/>
      <c r="G49" s="5"/>
      <c r="H49" s="7"/>
      <c r="I49" s="5"/>
      <c r="J49" s="5"/>
      <c r="K49" s="5"/>
      <c r="L49" s="5"/>
      <c r="M49" s="5"/>
      <c r="N49" s="7"/>
    </row>
    <row r="50" spans="1:14" ht="14.25">
      <c r="A50" s="4"/>
      <c r="B50" s="5"/>
      <c r="C50" s="5"/>
      <c r="D50" s="5"/>
      <c r="E50" s="10"/>
      <c r="F50" s="5"/>
      <c r="G50" s="5"/>
      <c r="H50" s="7"/>
      <c r="I50" s="5"/>
      <c r="J50" s="5"/>
      <c r="K50" s="5"/>
      <c r="L50" s="5"/>
      <c r="M50" s="5"/>
      <c r="N50" s="7"/>
    </row>
    <row r="51" spans="1:14" ht="14.25">
      <c r="A51" s="4"/>
      <c r="B51" s="5"/>
      <c r="C51" s="5"/>
      <c r="D51" s="5"/>
      <c r="E51" s="10"/>
      <c r="F51" s="5"/>
      <c r="G51" s="5"/>
      <c r="H51" s="7"/>
      <c r="I51" s="5"/>
      <c r="J51" s="5"/>
      <c r="K51" s="5"/>
      <c r="L51" s="5"/>
      <c r="M51" s="5"/>
      <c r="N51" s="7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